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<sst xmlns="http://schemas.openxmlformats.org/spreadsheetml/2006/main" count="194" uniqueCount="83">
  <si>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</si>
  <si>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</si>
  <si>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</si>
  <si>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</si>
  <si>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</si>
  <si>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</si>
  <si>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</si>
  <si>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</si>
  <si>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</si>
  <si>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</si>
  <si>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</si>
  <si>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</si>
  <si>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</si>
  <si>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</si>
  <si>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</si>
  <si>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</si>
  <si>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</si>
  <si>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</si>
  <si>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</si>
  <si>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</si>
  <si>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</si>
  <si>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</si>
  <si>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</si>
  <si>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</si>
  <si>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</si>
  <si>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</si>
  <si>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</si>
  <si>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</si>
  <si>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</si>
  <si>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</si>
  <si>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</si>
  <si>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</si>
  <si>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</si>
  <si>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</si>
  <si>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</si>
  <si>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</si>
  <si>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</si>
  <si>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</si>
  <si>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</si>
  <si>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</si>
  <si>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</si>
  <si>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</si>
  <si>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</si>
  <si>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</si>
  <si>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</si>
  <si>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</si>
  <si>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t>Select</t>
  </si>
  <si>
    <t>Tender Inviting Authority: Registrar, IIT Patna</t>
  </si>
  <si>
    <t>KG</t>
  </si>
  <si>
    <t>Sqm</t>
  </si>
  <si>
    <t>BI01010001010000000000000515BI01000011131</t>
  </si>
  <si>
    <t>BI01010001010000000000000515BI01000011134</t>
  </si>
  <si>
    <t>BI01010001010000000000000515BI01000011135</t>
  </si>
  <si>
    <t>BI01010001010000000000000515BI01000011137</t>
  </si>
  <si>
    <t>BI01010001010000000000000515BI01000011138</t>
  </si>
  <si>
    <r>
      <rPr>
        <b/>
        <sz val="11"/>
        <color indexed="8"/>
        <rFont val="Calibri"/>
        <family val="2"/>
      </rPr>
      <t>Earth work in excavation</t>
    </r>
    <r>
      <rPr>
        <sz val="11"/>
        <color theme="1"/>
        <rFont val="Calibri"/>
        <family val="2"/>
      </rPr>
      <t xml:space="preserve"> by mechanical means (Hydraulic excavator) / manual means over areas (exceeding 30cm in depth. 1.5 m in width as well as 10 sqm on plan) including disposal of excavated earth, lead upto 50m and lift upto 1.5m, disposed earth to be levelled and neatly dressed.</t>
    </r>
  </si>
  <si>
    <t xml:space="preserve"> All kinds of soil, </t>
  </si>
  <si>
    <r>
      <rPr>
        <b/>
        <sz val="11"/>
        <color indexed="8"/>
        <rFont val="Calibri"/>
        <family val="2"/>
      </rPr>
      <t>Centering and shuttering</t>
    </r>
    <r>
      <rPr>
        <sz val="11"/>
        <color theme="1"/>
        <rFont val="Calibri"/>
        <family val="2"/>
      </rPr>
      <t xml:space="preserve"> including strutting, propping etc. and removal of form for :</t>
    </r>
  </si>
  <si>
    <t xml:space="preserve">Foundations, footings, bases of columns, etc. for mass concrete sqm , </t>
  </si>
  <si>
    <r>
      <rPr>
        <b/>
        <sz val="11"/>
        <color indexed="8"/>
        <rFont val="Calibri"/>
        <family val="2"/>
      </rPr>
      <t>Reinforced cement concrete work</t>
    </r>
    <r>
      <rPr>
        <sz val="11"/>
        <color theme="1"/>
        <rFont val="Calibri"/>
        <family val="2"/>
      </rPr>
      <t xml:space="preserve"> in walls (any thickness), including attached pilasters, buttresses, plinth and string courses, fillets, columns, pillars, piers, abutments, posts and struts etc. up to floor five level, excluding cost of centering, shuttering, finishing and reinforcement :  </t>
    </r>
  </si>
  <si>
    <t>1:1.5:3 (1 cement : 1.5 coarse sand : 3 graded stone aggregate 20 mm nominal size)</t>
  </si>
  <si>
    <t xml:space="preserve"> Steel reinforcement for R.C.C. work including straightening, cutting, bending, placing in position and binding all complete upto plinth level. </t>
  </si>
  <si>
    <t>Thermo-Mechanically Treated bars  , In column(foundation) -10 mm dia and 8mm Dia. TMT bar used, Qty- 150 kg.</t>
  </si>
  <si>
    <r>
      <rPr>
        <b/>
        <sz val="11"/>
        <color indexed="8"/>
        <rFont val="Calibri"/>
        <family val="2"/>
      </rPr>
      <t>Steel work in built up tubular</t>
    </r>
    <r>
      <rPr>
        <sz val="11"/>
        <color theme="1"/>
        <rFont val="Calibri"/>
        <family val="2"/>
      </rPr>
      <t xml:space="preserve"> ( round, square or rectangular hollow tubes etc.) trusses etc., including cutting, hoisting, fixing in position and applying a priming coat of approved steel primer, including welding and bolted with special shaped washers etc. complete. </t>
    </r>
  </si>
  <si>
    <t xml:space="preserve">Hot finished welded type tubes </t>
  </si>
  <si>
    <t xml:space="preserve"> Two or more coats on new work over an under coat of suitable shade with ordinary paint of approved brand and manufacture, Qty-column and purline and door=  Qty- 60 m2</t>
  </si>
  <si>
    <r>
      <t xml:space="preserve"> Providing  and fixing</t>
    </r>
    <r>
      <rPr>
        <b/>
        <sz val="11"/>
        <color indexed="8"/>
        <rFont val="Calibri"/>
        <family val="2"/>
      </rPr>
      <t xml:space="preserve"> precoated galvanised  iron profile sheet</t>
    </r>
    <r>
      <rPr>
        <sz val="11"/>
        <color theme="1"/>
        <rFont val="Calibri"/>
        <family val="2"/>
      </rPr>
      <t xml:space="preserve">s  (size,shape  and  pitch of  corrugation  as  approved  by  Engineer-in-charge) 0.50 mm + 0.05 %, total coated thickness with zinc coating 120 gsm as per IS: 277 in 240 mpa steel grade, 5-7 microns epoxy primer on both side  of  the  sheet  and polyester top coat  15-18  microns. Sheet  should have protective guard film  of  25  microns  minimum  to avoidscratches while transportation  and should be supplied  in single length upto 12 metre or  as  desired  by  Engineer-in-charge. The  sheet shall  be  fixed using self dril ing /self tapping screws of size (5.5x 55mm) with EPDM seal, complete upto any pitch in horizontal/ vertical or curved surfaces excluding the cost of purlins, rafters and trusses and including cutting tosize and shape wherever required.  Roof
</t>
    </r>
  </si>
  <si>
    <r>
      <t xml:space="preserve">TOTAL AMOUNT  including Taxes in
</t>
    </r>
    <r>
      <rPr>
        <b/>
        <sz val="11"/>
        <color indexed="10"/>
        <rFont val="Arial"/>
        <family val="2"/>
      </rPr>
      <t>Rs.      P</t>
    </r>
  </si>
  <si>
    <r>
      <t xml:space="preserve">Estimated Rate including taxes in
</t>
    </r>
    <r>
      <rPr>
        <b/>
        <sz val="11"/>
        <color indexed="10"/>
        <rFont val="Arial"/>
        <family val="2"/>
      </rPr>
      <t>Rs.      P</t>
    </r>
  </si>
  <si>
    <t>Cum</t>
  </si>
  <si>
    <r>
      <rPr>
        <b/>
        <sz val="11"/>
        <color indexed="8"/>
        <rFont val="Calibri"/>
        <family val="2"/>
      </rPr>
      <t>Painting with synthetic enamel paint</t>
    </r>
    <r>
      <rPr>
        <sz val="11"/>
        <color theme="1"/>
        <rFont val="Calibri"/>
        <family val="2"/>
      </rPr>
      <t xml:space="preserve"> of approved brand and manufacture of required colour to give an even shade :</t>
    </r>
  </si>
  <si>
    <t>Name of Work: Constuction of temporary shed for Civil Department. Near Workshop 16A at IIT Patna.</t>
  </si>
  <si>
    <t>Contract No:  IITP/IWD/AZ/08/2020</t>
  </si>
  <si>
    <t>Under Edges of slabs and breaks in floors and walls Under 20 cm wide</t>
  </si>
  <si>
    <t>Rmtr</t>
  </si>
  <si>
    <t>Brickwork with common burnt clay modular bricks of class designation 7.5 in foundation and plinth</t>
  </si>
  <si>
    <t>Cement Nortar 1:6 (icement: 6 coarse sand)</t>
  </si>
  <si>
    <t>cumec</t>
  </si>
  <si>
    <t>BI01010001010000000000000515BI01000011132157</t>
  </si>
  <si>
    <t>BI01010001010000000000000515BI010000111325268</t>
  </si>
  <si>
    <t>BI01010001010000000000000515BI01000011133857</t>
  </si>
  <si>
    <t>BI01010001010000000000000515BI010000111338579</t>
  </si>
  <si>
    <t>BI01010001010000000000000515BI0100001113552478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</si>
</sst>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sz val="12"/>
      <color indexed="8"/>
      <name val="Calibri"/>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72" fillId="0" borderId="11" xfId="0" applyNumberFormat="1" applyFont="1" applyFill="1" applyBorder="1" applyAlignment="1">
      <alignment wrapText="1"/>
    </xf>
    <xf numFmtId="0" fontId="2" fillId="0" borderId="14"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0" fillId="0" borderId="11" xfId="0" applyFill="1" applyBorder="1" applyAlignment="1">
      <alignment horizontal="left" vertical="top" wrapText="1"/>
    </xf>
    <xf numFmtId="0" fontId="0" fillId="0" borderId="11" xfId="0" applyFill="1" applyBorder="1" applyAlignment="1">
      <alignment wrapText="1"/>
    </xf>
    <xf numFmtId="0" fontId="0" fillId="0" borderId="11" xfId="0" applyFill="1" applyBorder="1" applyAlignment="1">
      <alignment vertical="top" wrapText="1"/>
    </xf>
    <xf numFmtId="0" fontId="3" fillId="0" borderId="11" xfId="57" applyNumberFormat="1" applyFont="1" applyFill="1" applyBorder="1" applyAlignment="1">
      <alignment horizontal="left" vertical="top" wrapText="1"/>
      <protection/>
    </xf>
    <xf numFmtId="2" fontId="0" fillId="0" borderId="11" xfId="0" applyNumberFormat="1" applyFill="1" applyBorder="1" applyAlignment="1">
      <alignment vertical="top" wrapText="1"/>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17" fillId="0" borderId="11" xfId="0" applyNumberFormat="1"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2209800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3"/>
  <sheetViews>
    <sheetView showGridLines="0" zoomScale="75" zoomScaleNormal="75" zoomScalePageLayoutView="0" workbookViewId="0" topLeftCell="A1">
      <selection activeCell="B8" sqref="B8:BC8"/>
    </sheetView>
  </sheetViews>
  <sheetFormatPr defaultColWidth="9.140625" defaultRowHeight="15"/>
  <cols>
    <col min="1" max="1" width="14.140625" style="26" customWidth="1"/>
    <col min="2" max="2" width="44.57421875" style="26" customWidth="1"/>
    <col min="3" max="3" width="23.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2"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7" width="9.140625" style="26" customWidth="1"/>
    <col min="58" max="58" width="11.57421875" style="26" bestFit="1" customWidth="1"/>
    <col min="59" max="238" width="9.140625" style="26" customWidth="1"/>
    <col min="239" max="243" width="9.140625" style="27" customWidth="1"/>
    <col min="244" max="16384" width="9.140625" style="26"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28" t="s">
        <v>3</v>
      </c>
      <c r="B2" s="28" t="s">
        <v>39</v>
      </c>
      <c r="C2" s="28" t="s">
        <v>4</v>
      </c>
      <c r="D2" s="28" t="s">
        <v>5</v>
      </c>
      <c r="E2" s="28" t="s">
        <v>6</v>
      </c>
      <c r="J2" s="4"/>
      <c r="K2" s="4"/>
      <c r="L2" s="4"/>
      <c r="O2" s="2"/>
      <c r="P2" s="2"/>
      <c r="Q2" s="3"/>
    </row>
    <row r="3" spans="1:243" s="1" customFormat="1" ht="30" customHeight="1" hidden="1">
      <c r="A3" s="1" t="s">
        <v>44</v>
      </c>
      <c r="C3" s="1" t="s">
        <v>43</v>
      </c>
      <c r="IE3" s="3"/>
      <c r="IF3" s="3"/>
      <c r="IG3" s="3"/>
      <c r="IH3" s="3"/>
      <c r="II3" s="3"/>
    </row>
    <row r="4" spans="1:243" s="5" customFormat="1" ht="30.75" customHeight="1">
      <c r="A4" s="78" t="s">
        <v>47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71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72</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29" t="s">
        <v>45</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68</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2" t="s">
        <v>67</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2" customFormat="1" ht="120">
      <c r="A13" s="14">
        <v>1</v>
      </c>
      <c r="B13" s="66" t="s">
        <v>55</v>
      </c>
      <c r="C13" s="14"/>
      <c r="D13" s="14"/>
      <c r="E13" s="14"/>
      <c r="F13" s="14"/>
      <c r="G13" s="14"/>
      <c r="H13" s="14"/>
      <c r="I13" s="14"/>
      <c r="J13" s="14"/>
      <c r="K13" s="14"/>
      <c r="L13" s="14"/>
      <c r="M13" s="64"/>
      <c r="N13" s="14"/>
      <c r="O13" s="14"/>
      <c r="P13" s="11"/>
      <c r="Q13" s="14"/>
      <c r="R13" s="14"/>
      <c r="S13" s="11"/>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65"/>
      <c r="BB13" s="65"/>
      <c r="BC13" s="14"/>
      <c r="IE13" s="13"/>
      <c r="IF13" s="13"/>
      <c r="IG13" s="13"/>
      <c r="IH13" s="13"/>
      <c r="II13" s="13"/>
    </row>
    <row r="14" spans="1:243" s="19" customFormat="1" ht="35.25" customHeight="1">
      <c r="A14" s="32">
        <v>1.1</v>
      </c>
      <c r="B14" s="66" t="s">
        <v>56</v>
      </c>
      <c r="C14" s="33" t="s">
        <v>50</v>
      </c>
      <c r="D14" s="53">
        <f>1.872+0.343</f>
        <v>2.215</v>
      </c>
      <c r="E14" s="15" t="s">
        <v>69</v>
      </c>
      <c r="F14" s="54">
        <v>181.85</v>
      </c>
      <c r="G14" s="21"/>
      <c r="H14" s="16"/>
      <c r="I14" s="34" t="s">
        <v>34</v>
      </c>
      <c r="J14" s="17">
        <f>IF(I14="Less(-)",-1,1)</f>
        <v>1</v>
      </c>
      <c r="K14" s="18" t="s">
        <v>40</v>
      </c>
      <c r="L14" s="18" t="s">
        <v>6</v>
      </c>
      <c r="M14" s="37"/>
      <c r="N14" s="21"/>
      <c r="O14" s="21"/>
      <c r="P14" s="38"/>
      <c r="Q14" s="21"/>
      <c r="R14" s="21"/>
      <c r="S14" s="38"/>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55">
        <f>total_amount_ba($B$2,$D$2,D14,F14,J14,K14,M14)</f>
        <v>402.8</v>
      </c>
      <c r="BB14" s="61">
        <f>BA14+SUM(N14:AZ14)</f>
        <v>402.8</v>
      </c>
      <c r="BC14" s="36" t="str">
        <f>SpellNumber(L14,BB14)</f>
        <v>INR  Four Hundred &amp; Two  and Paise Eighty Only</v>
      </c>
      <c r="IE14" s="20">
        <v>1.01</v>
      </c>
      <c r="IF14" s="20" t="s">
        <v>35</v>
      </c>
      <c r="IG14" s="20" t="s">
        <v>32</v>
      </c>
      <c r="IH14" s="20">
        <v>123.223</v>
      </c>
      <c r="II14" s="20" t="s">
        <v>33</v>
      </c>
    </row>
    <row r="15" spans="1:243" s="12" customFormat="1" ht="45">
      <c r="A15" s="14">
        <v>2</v>
      </c>
      <c r="B15" s="67" t="s">
        <v>57</v>
      </c>
      <c r="C15" s="14"/>
      <c r="D15" s="14"/>
      <c r="E15" s="14"/>
      <c r="F15" s="14"/>
      <c r="G15" s="14"/>
      <c r="H15" s="14"/>
      <c r="I15" s="14"/>
      <c r="J15" s="14"/>
      <c r="K15" s="14"/>
      <c r="L15" s="14"/>
      <c r="M15" s="64"/>
      <c r="N15" s="14"/>
      <c r="O15" s="14"/>
      <c r="P15" s="11"/>
      <c r="Q15" s="14"/>
      <c r="R15" s="14"/>
      <c r="S15" s="11"/>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5"/>
      <c r="BB15" s="65"/>
      <c r="BC15" s="14"/>
      <c r="IE15" s="13"/>
      <c r="IF15" s="13"/>
      <c r="IG15" s="13"/>
      <c r="IH15" s="13"/>
      <c r="II15" s="13"/>
    </row>
    <row r="16" spans="1:243" s="19" customFormat="1" ht="48" customHeight="1">
      <c r="A16" s="32">
        <v>2.1</v>
      </c>
      <c r="B16" s="67" t="s">
        <v>73</v>
      </c>
      <c r="C16" s="33" t="s">
        <v>78</v>
      </c>
      <c r="D16" s="53">
        <v>21.95</v>
      </c>
      <c r="E16" s="15" t="s">
        <v>74</v>
      </c>
      <c r="F16" s="54">
        <v>173.25</v>
      </c>
      <c r="G16" s="21"/>
      <c r="H16" s="16"/>
      <c r="I16" s="34" t="s">
        <v>34</v>
      </c>
      <c r="J16" s="17">
        <f>IF(I16="Less(-)",-1,1)</f>
        <v>1</v>
      </c>
      <c r="K16" s="18" t="s">
        <v>40</v>
      </c>
      <c r="L16" s="18" t="s">
        <v>6</v>
      </c>
      <c r="M16" s="37"/>
      <c r="N16" s="21"/>
      <c r="O16" s="21"/>
      <c r="P16" s="38"/>
      <c r="Q16" s="21"/>
      <c r="R16" s="21"/>
      <c r="S16" s="38"/>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55">
        <f>total_amount_ba($B$2,$D$2,D16,F16,J16,K16,M16)</f>
        <v>3802.84</v>
      </c>
      <c r="BB16" s="61">
        <f>BA16+SUM(N16:AZ16)</f>
        <v>3802.84</v>
      </c>
      <c r="BC16" s="36" t="str">
        <f>SpellNumber(L16,BB16)</f>
        <v>INR  Three Thousand Eight Hundred &amp; Two  and Paise Eighty Four Only</v>
      </c>
      <c r="IE16" s="20">
        <v>1.01</v>
      </c>
      <c r="IF16" s="20" t="s">
        <v>35</v>
      </c>
      <c r="IG16" s="20" t="s">
        <v>32</v>
      </c>
      <c r="IH16" s="20">
        <v>123.223</v>
      </c>
      <c r="II16" s="20" t="s">
        <v>33</v>
      </c>
    </row>
    <row r="17" spans="1:243" s="19" customFormat="1" ht="48" customHeight="1">
      <c r="A17" s="32">
        <v>2.2</v>
      </c>
      <c r="B17" s="67" t="s">
        <v>58</v>
      </c>
      <c r="C17" s="33" t="s">
        <v>79</v>
      </c>
      <c r="D17" s="53">
        <v>29.695</v>
      </c>
      <c r="E17" s="15" t="s">
        <v>49</v>
      </c>
      <c r="F17" s="54">
        <v>284.85</v>
      </c>
      <c r="G17" s="21"/>
      <c r="H17" s="16"/>
      <c r="I17" s="34" t="s">
        <v>34</v>
      </c>
      <c r="J17" s="17">
        <f>IF(I17="Less(-)",-1,1)</f>
        <v>1</v>
      </c>
      <c r="K17" s="18" t="s">
        <v>40</v>
      </c>
      <c r="L17" s="18" t="s">
        <v>6</v>
      </c>
      <c r="M17" s="37"/>
      <c r="N17" s="21"/>
      <c r="O17" s="21"/>
      <c r="P17" s="38"/>
      <c r="Q17" s="21"/>
      <c r="R17" s="21"/>
      <c r="S17" s="38"/>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55">
        <f>total_amount_ba($B$2,$D$2,D17,F17,J17,K17,M17)</f>
        <v>8458.62</v>
      </c>
      <c r="BB17" s="61">
        <f>BA17+SUM(N17:AZ17)</f>
        <v>8458.62</v>
      </c>
      <c r="BC17" s="36" t="str">
        <f>SpellNumber(L17,BB17)</f>
        <v>INR  Eight Thousand Four Hundred &amp; Fifty Eight  and Paise Sixty Two Only</v>
      </c>
      <c r="IE17" s="20">
        <v>1.01</v>
      </c>
      <c r="IF17" s="20" t="s">
        <v>35</v>
      </c>
      <c r="IG17" s="20" t="s">
        <v>32</v>
      </c>
      <c r="IH17" s="20">
        <v>123.223</v>
      </c>
      <c r="II17" s="20" t="s">
        <v>33</v>
      </c>
    </row>
    <row r="18" spans="1:243" s="12" customFormat="1" ht="120">
      <c r="A18" s="14">
        <v>3</v>
      </c>
      <c r="B18" s="68" t="s">
        <v>59</v>
      </c>
      <c r="C18" s="14"/>
      <c r="D18" s="14"/>
      <c r="E18" s="14"/>
      <c r="F18" s="14"/>
      <c r="G18" s="14"/>
      <c r="H18" s="14"/>
      <c r="I18" s="14"/>
      <c r="J18" s="14"/>
      <c r="K18" s="14"/>
      <c r="L18" s="14"/>
      <c r="M18" s="64"/>
      <c r="N18" s="14"/>
      <c r="O18" s="14"/>
      <c r="P18" s="11"/>
      <c r="Q18" s="14"/>
      <c r="R18" s="14"/>
      <c r="S18" s="11"/>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5"/>
      <c r="BB18" s="65"/>
      <c r="BC18" s="14"/>
      <c r="IE18" s="13"/>
      <c r="IF18" s="13"/>
      <c r="IG18" s="13"/>
      <c r="IH18" s="13"/>
      <c r="II18" s="13"/>
    </row>
    <row r="19" spans="1:243" s="19" customFormat="1" ht="57.75" customHeight="1">
      <c r="A19" s="32">
        <v>3.1</v>
      </c>
      <c r="B19" s="63" t="s">
        <v>60</v>
      </c>
      <c r="C19" s="33" t="s">
        <v>80</v>
      </c>
      <c r="D19" s="53">
        <v>3.71</v>
      </c>
      <c r="E19" s="15" t="s">
        <v>69</v>
      </c>
      <c r="F19" s="54">
        <v>9306</v>
      </c>
      <c r="G19" s="21"/>
      <c r="H19" s="16"/>
      <c r="I19" s="34" t="s">
        <v>34</v>
      </c>
      <c r="J19" s="17">
        <f>IF(I19="Less(-)",-1,1)</f>
        <v>1</v>
      </c>
      <c r="K19" s="18" t="s">
        <v>40</v>
      </c>
      <c r="L19" s="18" t="s">
        <v>6</v>
      </c>
      <c r="M19" s="37"/>
      <c r="N19" s="21"/>
      <c r="O19" s="21"/>
      <c r="P19" s="38"/>
      <c r="Q19" s="21"/>
      <c r="R19" s="21"/>
      <c r="S19" s="38"/>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55">
        <f>total_amount_ba($B$2,$D$2,D19,F19,J19,K19,M19)</f>
        <v>34525.26</v>
      </c>
      <c r="BB19" s="61">
        <f>BA19+SUM(N19:AZ19)</f>
        <v>34525.26</v>
      </c>
      <c r="BC19" s="36" t="str">
        <f>SpellNumber(L19,BB19)</f>
        <v>INR  Thirty Four Thousand Five Hundred &amp; Twenty Five  and Paise Twenty Six Only</v>
      </c>
      <c r="IE19" s="20">
        <v>1.01</v>
      </c>
      <c r="IF19" s="20" t="s">
        <v>35</v>
      </c>
      <c r="IG19" s="20" t="s">
        <v>32</v>
      </c>
      <c r="IH19" s="20">
        <v>123.223</v>
      </c>
      <c r="II19" s="20" t="s">
        <v>33</v>
      </c>
    </row>
    <row r="20" spans="1:243" s="12" customFormat="1" ht="69.75" customHeight="1">
      <c r="A20" s="14">
        <v>4</v>
      </c>
      <c r="B20" s="69" t="s">
        <v>61</v>
      </c>
      <c r="C20" s="14"/>
      <c r="D20" s="14"/>
      <c r="E20" s="14"/>
      <c r="F20" s="14"/>
      <c r="G20" s="14"/>
      <c r="H20" s="14"/>
      <c r="I20" s="14"/>
      <c r="J20" s="14"/>
      <c r="K20" s="14"/>
      <c r="L20" s="14"/>
      <c r="M20" s="64"/>
      <c r="N20" s="14"/>
      <c r="O20" s="14"/>
      <c r="P20" s="11"/>
      <c r="Q20" s="14"/>
      <c r="R20" s="14"/>
      <c r="S20" s="11"/>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5"/>
      <c r="BB20" s="65"/>
      <c r="BC20" s="14"/>
      <c r="IE20" s="13"/>
      <c r="IF20" s="13"/>
      <c r="IG20" s="13"/>
      <c r="IH20" s="13"/>
      <c r="II20" s="13"/>
    </row>
    <row r="21" spans="1:243" s="19" customFormat="1" ht="69.75" customHeight="1">
      <c r="A21" s="32">
        <v>4.1</v>
      </c>
      <c r="B21" s="67" t="s">
        <v>62</v>
      </c>
      <c r="C21" s="33" t="s">
        <v>51</v>
      </c>
      <c r="D21" s="53">
        <v>205</v>
      </c>
      <c r="E21" s="15" t="s">
        <v>48</v>
      </c>
      <c r="F21" s="54">
        <v>83.5</v>
      </c>
      <c r="G21" s="21"/>
      <c r="H21" s="16"/>
      <c r="I21" s="34" t="s">
        <v>34</v>
      </c>
      <c r="J21" s="17">
        <f>IF(I21="Less(-)",-1,1)</f>
        <v>1</v>
      </c>
      <c r="K21" s="18" t="s">
        <v>40</v>
      </c>
      <c r="L21" s="18" t="s">
        <v>6</v>
      </c>
      <c r="M21" s="37"/>
      <c r="N21" s="21"/>
      <c r="O21" s="21"/>
      <c r="P21" s="38"/>
      <c r="Q21" s="21"/>
      <c r="R21" s="21"/>
      <c r="S21" s="38"/>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55">
        <f>total_amount_ba($B$2,$D$2,D21,F21,J21,K21,M21)</f>
        <v>17117.5</v>
      </c>
      <c r="BB21" s="61">
        <f>BA21+SUM(N21:AZ21)</f>
        <v>17117.5</v>
      </c>
      <c r="BC21" s="36" t="str">
        <f>SpellNumber(L21,BB21)</f>
        <v>INR  Seventeen Thousand One Hundred &amp; Seventeen  and Paise Fifty Only</v>
      </c>
      <c r="IE21" s="20">
        <v>1.01</v>
      </c>
      <c r="IF21" s="20" t="s">
        <v>35</v>
      </c>
      <c r="IG21" s="20" t="s">
        <v>32</v>
      </c>
      <c r="IH21" s="20">
        <v>123.223</v>
      </c>
      <c r="II21" s="20" t="s">
        <v>33</v>
      </c>
    </row>
    <row r="22" spans="1:243" s="19" customFormat="1" ht="57.75" customHeight="1">
      <c r="A22" s="32">
        <v>5</v>
      </c>
      <c r="B22" s="63" t="s">
        <v>60</v>
      </c>
      <c r="C22" s="33" t="s">
        <v>81</v>
      </c>
      <c r="D22" s="53">
        <v>5.02</v>
      </c>
      <c r="E22" s="15" t="s">
        <v>69</v>
      </c>
      <c r="F22" s="54">
        <v>8554.5</v>
      </c>
      <c r="G22" s="21"/>
      <c r="H22" s="16"/>
      <c r="I22" s="34" t="s">
        <v>34</v>
      </c>
      <c r="J22" s="17">
        <f>IF(I22="Less(-)",-1,1)</f>
        <v>1</v>
      </c>
      <c r="K22" s="18" t="s">
        <v>40</v>
      </c>
      <c r="L22" s="18" t="s">
        <v>6</v>
      </c>
      <c r="M22" s="37"/>
      <c r="N22" s="21"/>
      <c r="O22" s="21"/>
      <c r="P22" s="38"/>
      <c r="Q22" s="21"/>
      <c r="R22" s="21"/>
      <c r="S22" s="38"/>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55">
        <f>total_amount_ba($B$2,$D$2,D22,F22,J22,K22,M22)</f>
        <v>42943.59</v>
      </c>
      <c r="BB22" s="61">
        <f>BA22+SUM(N22:AZ22)</f>
        <v>42943.59</v>
      </c>
      <c r="BC22" s="36" t="str">
        <f>SpellNumber(L22,BB22)</f>
        <v>INR  Forty Two Thousand Nine Hundred &amp; Forty Three  and Paise Fifty Nine Only</v>
      </c>
      <c r="IE22" s="20">
        <v>1.01</v>
      </c>
      <c r="IF22" s="20" t="s">
        <v>35</v>
      </c>
      <c r="IG22" s="20" t="s">
        <v>32</v>
      </c>
      <c r="IH22" s="20">
        <v>123.223</v>
      </c>
      <c r="II22" s="20" t="s">
        <v>33</v>
      </c>
    </row>
    <row r="23" spans="1:243" s="12" customFormat="1" ht="105">
      <c r="A23" s="14">
        <v>6</v>
      </c>
      <c r="B23" s="67" t="s">
        <v>63</v>
      </c>
      <c r="C23" s="14"/>
      <c r="D23" s="14"/>
      <c r="E23" s="14"/>
      <c r="F23" s="14"/>
      <c r="G23" s="14"/>
      <c r="H23" s="14"/>
      <c r="I23" s="14"/>
      <c r="J23" s="14"/>
      <c r="K23" s="14"/>
      <c r="L23" s="14"/>
      <c r="M23" s="64"/>
      <c r="N23" s="14"/>
      <c r="O23" s="14"/>
      <c r="P23" s="11"/>
      <c r="Q23" s="14"/>
      <c r="R23" s="14"/>
      <c r="S23" s="11"/>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65"/>
      <c r="BB23" s="65"/>
      <c r="BC23" s="14"/>
      <c r="IE23" s="13"/>
      <c r="IF23" s="13"/>
      <c r="IG23" s="13"/>
      <c r="IH23" s="13"/>
      <c r="II23" s="13"/>
    </row>
    <row r="24" spans="1:243" s="19" customFormat="1" ht="39.75" customHeight="1">
      <c r="A24" s="32">
        <v>6.1</v>
      </c>
      <c r="B24" s="67" t="s">
        <v>64</v>
      </c>
      <c r="C24" s="33" t="s">
        <v>53</v>
      </c>
      <c r="D24" s="53">
        <v>1180</v>
      </c>
      <c r="E24" s="15" t="s">
        <v>48</v>
      </c>
      <c r="F24" s="54">
        <v>143.45</v>
      </c>
      <c r="G24" s="21"/>
      <c r="H24" s="16"/>
      <c r="I24" s="34" t="s">
        <v>34</v>
      </c>
      <c r="J24" s="17">
        <f>IF(I24="Less(-)",-1,1)</f>
        <v>1</v>
      </c>
      <c r="K24" s="18" t="s">
        <v>40</v>
      </c>
      <c r="L24" s="18" t="s">
        <v>6</v>
      </c>
      <c r="M24" s="37"/>
      <c r="N24" s="21"/>
      <c r="O24" s="21"/>
      <c r="P24" s="38"/>
      <c r="Q24" s="21"/>
      <c r="R24" s="21"/>
      <c r="S24" s="38"/>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55">
        <f>total_amount_ba($B$2,$D$2,D24,F24,J24,K24,M24)</f>
        <v>169271</v>
      </c>
      <c r="BB24" s="61">
        <f>BA24+SUM(N24:AZ24)</f>
        <v>169271</v>
      </c>
      <c r="BC24" s="36" t="str">
        <f>SpellNumber(L24,BB24)</f>
        <v>INR  One Lakh Sixty Nine Thousand Two Hundred &amp; Seventy One  Only</v>
      </c>
      <c r="IE24" s="20">
        <v>1.01</v>
      </c>
      <c r="IF24" s="20" t="s">
        <v>35</v>
      </c>
      <c r="IG24" s="20" t="s">
        <v>32</v>
      </c>
      <c r="IH24" s="20">
        <v>123.223</v>
      </c>
      <c r="II24" s="20" t="s">
        <v>33</v>
      </c>
    </row>
    <row r="25" spans="1:243" s="12" customFormat="1" ht="45">
      <c r="A25" s="14">
        <v>7</v>
      </c>
      <c r="B25" s="70" t="s">
        <v>70</v>
      </c>
      <c r="C25" s="14"/>
      <c r="D25" s="14"/>
      <c r="E25" s="14"/>
      <c r="F25" s="14"/>
      <c r="G25" s="14"/>
      <c r="H25" s="14"/>
      <c r="I25" s="14"/>
      <c r="J25" s="14"/>
      <c r="K25" s="14"/>
      <c r="L25" s="14"/>
      <c r="M25" s="64"/>
      <c r="N25" s="14"/>
      <c r="O25" s="14"/>
      <c r="P25" s="11"/>
      <c r="Q25" s="14"/>
      <c r="R25" s="14"/>
      <c r="S25" s="1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65"/>
      <c r="BB25" s="65"/>
      <c r="BC25" s="14"/>
      <c r="IE25" s="13"/>
      <c r="IF25" s="13"/>
      <c r="IG25" s="13"/>
      <c r="IH25" s="13"/>
      <c r="II25" s="13"/>
    </row>
    <row r="26" spans="1:243" s="19" customFormat="1" ht="72.75" customHeight="1">
      <c r="A26" s="32">
        <v>7.1</v>
      </c>
      <c r="B26" s="67" t="s">
        <v>65</v>
      </c>
      <c r="C26" s="33" t="s">
        <v>82</v>
      </c>
      <c r="D26" s="53">
        <v>26</v>
      </c>
      <c r="E26" s="15" t="s">
        <v>49</v>
      </c>
      <c r="F26" s="54">
        <v>177.15</v>
      </c>
      <c r="G26" s="21"/>
      <c r="H26" s="16"/>
      <c r="I26" s="34" t="s">
        <v>34</v>
      </c>
      <c r="J26" s="17">
        <f>IF(I26="Less(-)",-1,1)</f>
        <v>1</v>
      </c>
      <c r="K26" s="18" t="s">
        <v>40</v>
      </c>
      <c r="L26" s="18" t="s">
        <v>6</v>
      </c>
      <c r="M26" s="37"/>
      <c r="N26" s="21"/>
      <c r="O26" s="21"/>
      <c r="P26" s="38"/>
      <c r="Q26" s="21"/>
      <c r="R26" s="21"/>
      <c r="S26" s="38"/>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55">
        <f>total_amount_ba($B$2,$D$2,D26,F26,J26,K26,M26)</f>
        <v>4605.9</v>
      </c>
      <c r="BB26" s="61">
        <f>BA26+SUM(N26:AZ26)</f>
        <v>4605.9</v>
      </c>
      <c r="BC26" s="36" t="str">
        <f>SpellNumber(L26,BB26)</f>
        <v>INR  Four Thousand Six Hundred &amp; Five  and Paise Ninety Only</v>
      </c>
      <c r="IE26" s="20">
        <v>1.01</v>
      </c>
      <c r="IF26" s="20" t="s">
        <v>35</v>
      </c>
      <c r="IG26" s="20" t="s">
        <v>32</v>
      </c>
      <c r="IH26" s="20">
        <v>123.223</v>
      </c>
      <c r="II26" s="20" t="s">
        <v>33</v>
      </c>
    </row>
    <row r="27" spans="1:243" s="19" customFormat="1" ht="225" customHeight="1">
      <c r="A27" s="32">
        <v>8</v>
      </c>
      <c r="B27" s="67" t="s">
        <v>66</v>
      </c>
      <c r="C27" s="33" t="s">
        <v>54</v>
      </c>
      <c r="D27" s="53">
        <v>180</v>
      </c>
      <c r="E27" s="15" t="s">
        <v>49</v>
      </c>
      <c r="F27" s="54">
        <v>627.55</v>
      </c>
      <c r="G27" s="21"/>
      <c r="H27" s="16"/>
      <c r="I27" s="34" t="s">
        <v>34</v>
      </c>
      <c r="J27" s="17">
        <f>IF(I27="Less(-)",-1,1)</f>
        <v>1</v>
      </c>
      <c r="K27" s="18" t="s">
        <v>40</v>
      </c>
      <c r="L27" s="18" t="s">
        <v>6</v>
      </c>
      <c r="M27" s="37"/>
      <c r="N27" s="21"/>
      <c r="O27" s="21"/>
      <c r="P27" s="38"/>
      <c r="Q27" s="21"/>
      <c r="R27" s="21"/>
      <c r="S27" s="38"/>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55">
        <f>total_amount_ba($B$2,$D$2,D27,F27,J27,K27,M27)</f>
        <v>112959</v>
      </c>
      <c r="BB27" s="61">
        <f>BA27+SUM(N27:AZ27)</f>
        <v>112959</v>
      </c>
      <c r="BC27" s="36" t="str">
        <f>SpellNumber(L27,BB27)</f>
        <v>INR  One Lakh Twelve Thousand Nine Hundred &amp; Fifty Nine  Only</v>
      </c>
      <c r="IE27" s="20">
        <v>1.01</v>
      </c>
      <c r="IF27" s="20" t="s">
        <v>35</v>
      </c>
      <c r="IG27" s="20" t="s">
        <v>32</v>
      </c>
      <c r="IH27" s="20">
        <v>123.223</v>
      </c>
      <c r="II27" s="20" t="s">
        <v>33</v>
      </c>
    </row>
    <row r="28" spans="1:243" s="12" customFormat="1" ht="45">
      <c r="A28" s="14">
        <v>9</v>
      </c>
      <c r="B28" s="84" t="s">
        <v>75</v>
      </c>
      <c r="C28" s="14"/>
      <c r="D28" s="14"/>
      <c r="E28" s="14"/>
      <c r="F28" s="14"/>
      <c r="G28" s="14"/>
      <c r="H28" s="14"/>
      <c r="I28" s="14"/>
      <c r="J28" s="14"/>
      <c r="K28" s="14"/>
      <c r="L28" s="14"/>
      <c r="M28" s="64"/>
      <c r="N28" s="14"/>
      <c r="O28" s="14"/>
      <c r="P28" s="11"/>
      <c r="Q28" s="14"/>
      <c r="R28" s="14"/>
      <c r="S28" s="11"/>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65"/>
      <c r="BB28" s="65"/>
      <c r="BC28" s="14"/>
      <c r="IE28" s="13"/>
      <c r="IF28" s="13"/>
      <c r="IG28" s="13"/>
      <c r="IH28" s="13"/>
      <c r="II28" s="13"/>
    </row>
    <row r="29" spans="1:243" s="19" customFormat="1" ht="72.75" customHeight="1">
      <c r="A29" s="32">
        <v>9.1</v>
      </c>
      <c r="B29" s="67" t="s">
        <v>76</v>
      </c>
      <c r="C29" s="33" t="s">
        <v>52</v>
      </c>
      <c r="D29" s="53">
        <v>0.76</v>
      </c>
      <c r="E29" s="15" t="s">
        <v>77</v>
      </c>
      <c r="F29" s="54">
        <v>5302.6</v>
      </c>
      <c r="G29" s="21"/>
      <c r="H29" s="16"/>
      <c r="I29" s="34" t="s">
        <v>34</v>
      </c>
      <c r="J29" s="17">
        <f>IF(I29="Less(-)",-1,1)</f>
        <v>1</v>
      </c>
      <c r="K29" s="18" t="s">
        <v>40</v>
      </c>
      <c r="L29" s="18" t="s">
        <v>6</v>
      </c>
      <c r="M29" s="37"/>
      <c r="N29" s="21"/>
      <c r="O29" s="21"/>
      <c r="P29" s="38"/>
      <c r="Q29" s="21"/>
      <c r="R29" s="21"/>
      <c r="S29" s="38"/>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55">
        <f>total_amount_ba($B$2,$D$2,D29,F29,J29,K29,M29)</f>
        <v>4029.98</v>
      </c>
      <c r="BB29" s="61">
        <f>BA29+SUM(N29:AZ29)</f>
        <v>4029.98</v>
      </c>
      <c r="BC29" s="36" t="str">
        <f>SpellNumber(L29,BB29)</f>
        <v>INR  Four Thousand  &amp;Twenty Nine  and Paise Ninety Eight Only</v>
      </c>
      <c r="IE29" s="20">
        <v>1.01</v>
      </c>
      <c r="IF29" s="20" t="s">
        <v>35</v>
      </c>
      <c r="IG29" s="20" t="s">
        <v>32</v>
      </c>
      <c r="IH29" s="20">
        <v>123.223</v>
      </c>
      <c r="II29" s="20" t="s">
        <v>33</v>
      </c>
    </row>
    <row r="30" spans="1:243" s="19" customFormat="1" ht="34.5" customHeight="1">
      <c r="A30" s="39" t="s">
        <v>38</v>
      </c>
      <c r="B30" s="40"/>
      <c r="C30" s="41"/>
      <c r="D30" s="42"/>
      <c r="E30" s="42"/>
      <c r="F30" s="42"/>
      <c r="G30" s="42"/>
      <c r="H30" s="43"/>
      <c r="I30" s="43"/>
      <c r="J30" s="43"/>
      <c r="K30" s="43"/>
      <c r="L30" s="44"/>
      <c r="BA30" s="56">
        <f>SUM(BA14:BA29)</f>
        <v>398116.49</v>
      </c>
      <c r="BB30" s="60">
        <f>SUM(BB14:BB27)</f>
        <v>394086.51</v>
      </c>
      <c r="BC30" s="36" t="str">
        <f>SpellNumber($E$2,BB30)</f>
        <v>INR  Three Lakh Ninety Four Thousand  &amp;Eighty Six  and Paise Fifty One Only</v>
      </c>
      <c r="IE30" s="20">
        <v>4</v>
      </c>
      <c r="IF30" s="20" t="s">
        <v>36</v>
      </c>
      <c r="IG30" s="20" t="s">
        <v>37</v>
      </c>
      <c r="IH30" s="20">
        <v>10</v>
      </c>
      <c r="II30" s="20" t="s">
        <v>33</v>
      </c>
    </row>
    <row r="31" spans="1:243" s="24" customFormat="1" ht="33.75" customHeight="1">
      <c r="A31" s="40" t="s">
        <v>42</v>
      </c>
      <c r="B31" s="45"/>
      <c r="C31" s="22"/>
      <c r="D31" s="46"/>
      <c r="E31" s="47" t="s">
        <v>46</v>
      </c>
      <c r="F31" s="58"/>
      <c r="G31" s="48"/>
      <c r="H31" s="23"/>
      <c r="I31" s="23"/>
      <c r="J31" s="23"/>
      <c r="K31" s="49"/>
      <c r="L31" s="50"/>
      <c r="M31" s="51"/>
      <c r="O31" s="19"/>
      <c r="P31" s="19"/>
      <c r="Q31" s="19"/>
      <c r="R31" s="19"/>
      <c r="S31" s="19"/>
      <c r="BA31" s="57">
        <f>IF(ISBLANK(F31),0,IF(E31="Excess (+)",ROUND(BA30+(BA30*F31),2),IF(E31="Less (-)",ROUND(BA30+(BA30*F31*(-1)),2),IF(E31="At Par",BA30,0))))</f>
        <v>0</v>
      </c>
      <c r="BB31" s="59">
        <f>ROUND(BA31,0)</f>
        <v>0</v>
      </c>
      <c r="BC31" s="36" t="str">
        <f>SpellNumber($E$2,BA31)</f>
        <v>INR Zero Only</v>
      </c>
      <c r="IE31" s="25"/>
      <c r="IF31" s="25"/>
      <c r="IG31" s="25"/>
      <c r="IH31" s="25"/>
      <c r="II31" s="25"/>
    </row>
    <row r="32" spans="1:243" s="24" customFormat="1" ht="41.25" customHeight="1">
      <c r="A32" s="39" t="s">
        <v>41</v>
      </c>
      <c r="B32" s="39"/>
      <c r="C32" s="74" t="str">
        <f>SpellNumber($E$2,BA31)</f>
        <v>INR Zero Only</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E32" s="25"/>
      <c r="IF32" s="25"/>
      <c r="IG32" s="25"/>
      <c r="IH32" s="25"/>
      <c r="II32" s="25"/>
    </row>
    <row r="33" spans="3:243" s="12" customFormat="1" ht="15">
      <c r="C33" s="26"/>
      <c r="D33" s="26"/>
      <c r="E33" s="26"/>
      <c r="F33" s="26"/>
      <c r="G33" s="26"/>
      <c r="H33" s="26"/>
      <c r="I33" s="26"/>
      <c r="J33" s="26"/>
      <c r="K33" s="26"/>
      <c r="L33" s="26"/>
      <c r="M33" s="26"/>
      <c r="O33" s="26"/>
      <c r="BA33" s="26"/>
      <c r="BC33" s="26"/>
      <c r="IE33" s="13"/>
      <c r="IF33" s="13"/>
      <c r="IG33" s="13"/>
      <c r="IH33" s="13"/>
      <c r="II33" s="13"/>
    </row>
    <row r="34" ht="15"/>
    <row r="35" ht="15"/>
    <row r="36" ht="15"/>
    <row r="37" ht="15"/>
    <row r="38" ht="15"/>
    <row r="39" ht="15"/>
    <row r="40" ht="15"/>
  </sheetData>
  <sheetProtection password="F224" sheet="1" selectLockedCells="1"/>
  <mergeCells count="8">
    <mergeCell ref="A9:BC9"/>
    <mergeCell ref="C32:BC32"/>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 M21:M22 M19 M16:M17 M24 M26:M27 M2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InputMessage="1" showErrorMessage="1" sqref="C2">
      <formula1>"Normal, SingleWindow, Alternate"</formula1>
    </dataValidation>
    <dataValidation type="list" allowBlank="1" showInputMessage="1" showErrorMessage="1" sqref="E31">
      <formula1>"Select, Excess (+), Less (-)"</formula1>
    </dataValidation>
    <dataValidation type="decimal" allowBlank="1" showInputMessage="1" showErrorMessage="1" promptTitle="Rate Entry" prompt="Please enter the Basic Price in Rupees for this item. " errorTitle="Invaid Entry" error="Only Numeric Values are allowed. " sqref="G14:H14 G21:H22 G19:H19 G16:H17 G24:H24 G26:H27 G29:H29">
      <formula1>0</formula1>
      <formula2>999999999999999</formula2>
    </dataValidation>
    <dataValidation type="decimal" allowBlank="1" showInputMessage="1" showErrorMessage="1" promptTitle="Quantity" prompt="Please enter the Quantity for this item. " errorTitle="Invalid Entry" error="Only Numeric Values are allowed. " sqref="F14 D14 F16:F17 F26:F27 F19 D19 F21:F22 D16:D17 D24 F24 D21:D22 D26:D27 F29 D29">
      <formula1>0</formula1>
      <formula2>999999999999999</formula2>
    </dataValidation>
    <dataValidation allowBlank="1" showInputMessage="1" showErrorMessage="1" promptTitle="Units" prompt="Please enter Units in text" sqref="E14 E19 E16:E17 E24 E21:E22 E26:E27 E29"/>
    <dataValidation type="decimal" allowBlank="1" showInputMessage="1" showErrorMessage="1" promptTitle="Rate Entry" prompt="Please enter the Inspection Charges in Rupees for this item. " errorTitle="Invaid Entry" error="Only Numeric Values are allowed. " sqref="Q14 Q21:Q22 Q19 Q16:Q17 Q24 Q26:Q27 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21:R22 R19 R16:R17 R24 R26:R27 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14 N21:O22 N19:O19 N16:O17 N24:O24 N26:O27 N29:O29">
      <formula1>0</formula1>
      <formula2>999999999999999</formula2>
    </dataValidation>
    <dataValidation allowBlank="1" showInputMessage="1" showErrorMessage="1" promptTitle="Itemcode/Make" prompt="Please enter text" sqref="C14 C21:C22 C19 C16:C17 C24 C26:C27 C29"/>
    <dataValidation type="decimal" allowBlank="1" showInputMessage="1" showErrorMessage="1" errorTitle="Invalid Entry" error="Only Numeric Values are allowed. " sqref="A14 A21:A22 A19 A16:A17 A24 A26:A27 A29">
      <formula1>0</formula1>
      <formula2>999999999999999</formula2>
    </dataValidation>
    <dataValidation type="list" showInputMessage="1" showErrorMessage="1" sqref="I14 I21:I22 I19 I16:I17 I24 I26:I27 I29">
      <formula1>"Excess(+), Less(-)"</formula1>
    </dataValidation>
    <dataValidation allowBlank="1" showInputMessage="1" showErrorMessage="1" promptTitle="Addition / Deduction" prompt="Please Choose the correct One" sqref="J14 J21:J22 J19 J16:J17 J24 J26:J27 J29"/>
    <dataValidation type="list" allowBlank="1" showInputMessage="1" showErrorMessage="1" sqref="K14 K21:K22 K19 K16:K17 K24 K26:K27 K29">
      <formula1>"Partial Conversion, Full Conversion"</formula1>
    </dataValidation>
    <dataValidation type="list" allowBlank="1" showInputMessage="1" showErrorMessage="1" sqref="L25 L26 L27 L28 L13 L14 L15 L16 L17 L18 L19 L20 L21 L22 L23 L24 L29">
      <formula1>"INR"</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2015-01-07T05:41:29Z</cp:lastPrinted>
  <dcterms:created xsi:type="dcterms:W3CDTF">2009-01-30T06:42:42Z</dcterms:created>
  <dcterms:modified xsi:type="dcterms:W3CDTF">2020-03-16T06:44:00Z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